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ИНФО\Проекты\САЙТ\Материалы для сайта\Финмодели КСФ\"/>
    </mc:Choice>
  </mc:AlternateContent>
  <bookViews>
    <workbookView xWindow="0" yWindow="75" windowWidth="28755" windowHeight="12600" tabRatio="557"/>
  </bookViews>
  <sheets>
    <sheet name="Молочное животноводство" sheetId="6" r:id="rId1"/>
  </sheets>
  <calcPr calcId="152511"/>
</workbook>
</file>

<file path=xl/calcChain.xml><?xml version="1.0" encoding="utf-8"?>
<calcChain xmlns="http://schemas.openxmlformats.org/spreadsheetml/2006/main">
  <c r="C27" i="6" l="1"/>
  <c r="E37" i="6"/>
  <c r="F37" i="6"/>
  <c r="G37" i="6"/>
  <c r="H37" i="6"/>
  <c r="D37" i="6"/>
  <c r="E32" i="6"/>
  <c r="F32" i="6"/>
  <c r="G32" i="6"/>
  <c r="H32" i="6"/>
  <c r="E33" i="6"/>
  <c r="F33" i="6"/>
  <c r="G33" i="6"/>
  <c r="H33" i="6"/>
  <c r="E34" i="6"/>
  <c r="F34" i="6"/>
  <c r="G34" i="6"/>
  <c r="H34" i="6"/>
  <c r="E35" i="6"/>
  <c r="F35" i="6"/>
  <c r="G35" i="6"/>
  <c r="H35" i="6"/>
  <c r="D33" i="6"/>
  <c r="D34" i="6"/>
  <c r="D35" i="6"/>
  <c r="D32" i="6"/>
  <c r="E28" i="6"/>
  <c r="F28" i="6"/>
  <c r="G28" i="6"/>
  <c r="H28" i="6"/>
  <c r="E29" i="6"/>
  <c r="F29" i="6"/>
  <c r="G29" i="6"/>
  <c r="H29" i="6"/>
  <c r="E30" i="6"/>
  <c r="F30" i="6"/>
  <c r="G30" i="6"/>
  <c r="H30" i="6"/>
  <c r="D30" i="6"/>
  <c r="D29" i="6"/>
  <c r="D28" i="6"/>
  <c r="G15" i="6"/>
  <c r="H15" i="6"/>
  <c r="D47" i="6"/>
  <c r="E48" i="6"/>
  <c r="F48" i="6"/>
  <c r="G48" i="6"/>
  <c r="H48" i="6"/>
  <c r="D48" i="6"/>
  <c r="E47" i="6"/>
  <c r="F47" i="6"/>
  <c r="G47" i="6"/>
  <c r="H47" i="6"/>
  <c r="E38" i="6"/>
  <c r="F38" i="6"/>
  <c r="G38" i="6"/>
  <c r="H38" i="6"/>
  <c r="D38" i="6"/>
  <c r="F46" i="6" l="1"/>
  <c r="E46" i="6"/>
  <c r="D46" i="6"/>
  <c r="G46" i="6"/>
  <c r="H46" i="6"/>
  <c r="H36" i="6" l="1"/>
  <c r="G36" i="6"/>
  <c r="F36" i="6"/>
  <c r="E36" i="6"/>
  <c r="D36" i="6"/>
  <c r="C36" i="6"/>
  <c r="H31" i="6"/>
  <c r="G31" i="6"/>
  <c r="F31" i="6"/>
  <c r="E31" i="6"/>
  <c r="D31" i="6"/>
  <c r="C31" i="6"/>
  <c r="H27" i="6"/>
  <c r="G27" i="6"/>
  <c r="F27" i="6"/>
  <c r="E27" i="6"/>
  <c r="D27" i="6"/>
  <c r="D26" i="6" s="1"/>
  <c r="H21" i="6"/>
  <c r="G21" i="6"/>
  <c r="F21" i="6"/>
  <c r="E21" i="6"/>
  <c r="D21" i="6"/>
  <c r="H17" i="6"/>
  <c r="H24" i="6" s="1"/>
  <c r="H16" i="6" s="1"/>
  <c r="G17" i="6"/>
  <c r="F17" i="6"/>
  <c r="F24" i="6" s="1"/>
  <c r="F16" i="6" s="1"/>
  <c r="E17" i="6"/>
  <c r="D17" i="6"/>
  <c r="D24" i="6" s="1"/>
  <c r="D16" i="6" s="1"/>
  <c r="F15" i="6"/>
  <c r="E15" i="6"/>
  <c r="D15" i="6"/>
  <c r="E24" i="6" l="1"/>
  <c r="E16" i="6" s="1"/>
  <c r="G24" i="6"/>
  <c r="G16" i="6" s="1"/>
  <c r="G6" i="6" s="1"/>
  <c r="F26" i="6"/>
  <c r="H26" i="6"/>
  <c r="C26" i="6"/>
  <c r="C50" i="6" s="1"/>
  <c r="E26" i="6"/>
  <c r="G26" i="6"/>
  <c r="E6" i="6"/>
  <c r="D6" i="6"/>
  <c r="D5" i="6" s="1"/>
  <c r="D54" i="6" s="1"/>
  <c r="F6" i="6"/>
  <c r="F5" i="6" s="1"/>
  <c r="F54" i="6" s="1"/>
  <c r="F55" i="6" s="1"/>
  <c r="H6" i="6"/>
  <c r="H5" i="6" l="1"/>
  <c r="H54" i="6" s="1"/>
  <c r="H55" i="6" s="1"/>
  <c r="D55" i="6"/>
  <c r="D57" i="6" s="1"/>
  <c r="E5" i="6"/>
  <c r="G5" i="6"/>
  <c r="G54" i="6" l="1"/>
  <c r="G55" i="6" s="1"/>
  <c r="E54" i="6"/>
  <c r="E55" i="6" s="1"/>
  <c r="D58" i="6"/>
  <c r="E57" i="6" l="1"/>
  <c r="F57" i="6" l="1"/>
  <c r="E58" i="6"/>
  <c r="G57" i="6" l="1"/>
  <c r="F58" i="6"/>
  <c r="H57" i="6" l="1"/>
  <c r="G58" i="6"/>
  <c r="H58" i="6" l="1"/>
</calcChain>
</file>

<file path=xl/sharedStrings.xml><?xml version="1.0" encoding="utf-8"?>
<sst xmlns="http://schemas.openxmlformats.org/spreadsheetml/2006/main" count="68" uniqueCount="58">
  <si>
    <t xml:space="preserve">1 год </t>
  </si>
  <si>
    <t>2 год</t>
  </si>
  <si>
    <t>3 год</t>
  </si>
  <si>
    <t>Расходы</t>
  </si>
  <si>
    <t>тыс.руб</t>
  </si>
  <si>
    <t>Аренда земельного участка</t>
  </si>
  <si>
    <t>Объем реализации продукции, (тонн)</t>
  </si>
  <si>
    <t>Цена реализованной тонны, т.р.</t>
  </si>
  <si>
    <t>Доход (выручка от реализации) т.р.</t>
  </si>
  <si>
    <t>Период</t>
  </si>
  <si>
    <t>Операционные расходы</t>
  </si>
  <si>
    <t>Инвестиционные расходы</t>
  </si>
  <si>
    <t>Прибыль до НО</t>
  </si>
  <si>
    <t>Обязательное страхование</t>
  </si>
  <si>
    <t>ЕСХН (6%)</t>
  </si>
  <si>
    <t>Корма</t>
  </si>
  <si>
    <t>Электроэнергия</t>
  </si>
  <si>
    <t>Здания, сооружения</t>
  </si>
  <si>
    <t>Техника, инвентарь</t>
  </si>
  <si>
    <t>Животные</t>
  </si>
  <si>
    <t>4 год</t>
  </si>
  <si>
    <t>5 год</t>
  </si>
  <si>
    <t>Средства полученной поддержки АНО КСФ и МСХ ХК</t>
  </si>
  <si>
    <t>Стоимость ветеринарных обследований (535 руб 1 голова)</t>
  </si>
  <si>
    <t>Чистая прибыль (нарастающим итогом)</t>
  </si>
  <si>
    <t>Показатели из расчета на 50 голов маточного КРС</t>
  </si>
  <si>
    <t>Медикаменты</t>
  </si>
  <si>
    <t>Семя</t>
  </si>
  <si>
    <t>Расходы на топливо</t>
  </si>
  <si>
    <t>Рентабельность%</t>
  </si>
  <si>
    <t>Основной производственный персонал</t>
  </si>
  <si>
    <t>АУП</t>
  </si>
  <si>
    <t>Бухгалтер</t>
  </si>
  <si>
    <t>Юрисконсульт</t>
  </si>
  <si>
    <t xml:space="preserve">Налоги с ФОТ </t>
  </si>
  <si>
    <t>ФОТ, в том числе</t>
  </si>
  <si>
    <t>Прочие расходы</t>
  </si>
  <si>
    <t>Грузовик</t>
  </si>
  <si>
    <t>Трактор МТЗ</t>
  </si>
  <si>
    <t>Кормосмеситель</t>
  </si>
  <si>
    <t>Ремонт и обслуживание техники</t>
  </si>
  <si>
    <t>Страхование животных (тариф 8% от стоимости животного)</t>
  </si>
  <si>
    <t>Молочное животноводство</t>
  </si>
  <si>
    <t xml:space="preserve">Животноводческие помещения из блоков (коровник с молочным оборудованием, родильный зал, телятник) </t>
  </si>
  <si>
    <t xml:space="preserve">Цех переработки сельскохозяйственной продукции       </t>
  </si>
  <si>
    <t>Нетель 50 голов (7-8 мес. стельности)</t>
  </si>
  <si>
    <t>Доильный аппарат, в комплекте (2шт.)</t>
  </si>
  <si>
    <t>Молоко</t>
  </si>
  <si>
    <t>Мясо</t>
  </si>
  <si>
    <t>Прочая реализация</t>
  </si>
  <si>
    <t>Зоотехник (1)</t>
  </si>
  <si>
    <t>Ветврач (1)</t>
  </si>
  <si>
    <t>Разнорабочий (4)</t>
  </si>
  <si>
    <t>Инвестиции в проекте окупятся через 5 лет</t>
  </si>
  <si>
    <t>Всего КРС, голов</t>
  </si>
  <si>
    <t>в том числе маточного, голов</t>
  </si>
  <si>
    <t>Земля (пастбища)</t>
  </si>
  <si>
    <t>Оборудование по переработке с/х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</si>
</sst>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2" fillId="0" borderId="6" xfId="0" applyFont="1" applyBorder="1" applyAlignment="1">
      <alignment horizontal="left" indent="1"/>
    </xf>
    <xf numFmtId="0" fontId="2" fillId="0" borderId="6" xfId="0" applyFont="1" applyBorder="1"/>
    <xf numFmtId="0" fontId="0" fillId="0" borderId="6" xfId="0" applyFill="1" applyBorder="1" applyAlignment="1">
      <alignment horizontal="left" wrapText="1" indent="1"/>
    </xf>
    <xf numFmtId="164" fontId="1" fillId="0" borderId="4" xfId="0" applyNumberFormat="1" applyFont="1" applyBorder="1" applyAlignment="1">
      <alignment horizontal="left"/>
    </xf>
    <xf numFmtId="3" fontId="0" fillId="0" borderId="4" xfId="0" applyNumberForma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4" fillId="0" borderId="0" xfId="0" applyFont="1"/>
    <xf numFmtId="0" fontId="0" fillId="0" borderId="2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2" xfId="0" applyFill="1" applyBorder="1" applyAlignment="1">
      <alignment horizontal="left" wrapText="1" indent="1"/>
    </xf>
    <xf numFmtId="0" fontId="0" fillId="0" borderId="4" xfId="0" applyFill="1" applyBorder="1" applyAlignment="1">
      <alignment horizontal="left" wrapText="1" inden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0"/>
  <sheetViews>
    <sheetView tabSelected="1" workbookViewId="0">
      <selection activeCell="B23" sqref="B23:C23"/>
    </sheetView>
  </sheetViews>
  <sheetFormatPr defaultRowHeight="15" x14ac:dyDescent="0.25"/>
  <cols>
    <col min="1" max="1" width="3.7109375" customWidth="1"/>
    <col min="2" max="2" width="51.140625" customWidth="1"/>
    <col min="3" max="3" width="12.140625" customWidth="1"/>
    <col min="4" max="4" width="12.5703125" customWidth="1"/>
    <col min="5" max="5" width="12.42578125" customWidth="1"/>
    <col min="6" max="6" width="12.140625" customWidth="1"/>
  </cols>
  <sheetData>
    <row r="2" spans="2:8" x14ac:dyDescent="0.25">
      <c r="B2" t="s">
        <v>42</v>
      </c>
    </row>
    <row r="3" spans="2:8" x14ac:dyDescent="0.25">
      <c r="B3" s="20" t="s">
        <v>9</v>
      </c>
      <c r="C3" s="21"/>
      <c r="D3" s="4" t="s">
        <v>0</v>
      </c>
      <c r="E3" s="4" t="s">
        <v>1</v>
      </c>
      <c r="F3" s="4" t="s">
        <v>2</v>
      </c>
      <c r="G3" s="4" t="s">
        <v>20</v>
      </c>
      <c r="H3" s="4" t="s">
        <v>21</v>
      </c>
    </row>
    <row r="4" spans="2:8" x14ac:dyDescent="0.25">
      <c r="B4" s="20" t="s">
        <v>25</v>
      </c>
      <c r="C4" s="21"/>
      <c r="D4" s="3" t="s">
        <v>4</v>
      </c>
      <c r="E4" s="3" t="s">
        <v>4</v>
      </c>
      <c r="F4" s="3" t="s">
        <v>4</v>
      </c>
      <c r="G4" s="3" t="s">
        <v>4</v>
      </c>
      <c r="H4" s="3" t="s">
        <v>4</v>
      </c>
    </row>
    <row r="5" spans="2:8" x14ac:dyDescent="0.25">
      <c r="B5" s="20" t="s">
        <v>3</v>
      </c>
      <c r="C5" s="21"/>
      <c r="D5" s="1">
        <f>D6+D26</f>
        <v>18599.691972000001</v>
      </c>
      <c r="E5" s="1">
        <f t="shared" ref="E5:H5" si="0">E6+E26</f>
        <v>17444.836972000001</v>
      </c>
      <c r="F5" s="1">
        <f t="shared" si="0"/>
        <v>18284.836972000001</v>
      </c>
      <c r="G5" s="1">
        <f t="shared" si="0"/>
        <v>18528.836972000001</v>
      </c>
      <c r="H5" s="1">
        <f t="shared" si="0"/>
        <v>20714.836972000001</v>
      </c>
    </row>
    <row r="6" spans="2:8" x14ac:dyDescent="0.25">
      <c r="B6" s="24" t="s">
        <v>10</v>
      </c>
      <c r="C6" s="25"/>
      <c r="D6" s="1">
        <f>SUM(D7:D16)+D25</f>
        <v>8089.6919720000005</v>
      </c>
      <c r="E6" s="1">
        <f t="shared" ref="E6:F6" si="1">SUM(E7:E16)+E25</f>
        <v>6934.836972000001</v>
      </c>
      <c r="F6" s="1">
        <f t="shared" si="1"/>
        <v>7774.836972000001</v>
      </c>
      <c r="G6" s="1">
        <f t="shared" ref="G6" si="2">SUM(G7:G16)+G25</f>
        <v>8018.836972000001</v>
      </c>
      <c r="H6" s="1">
        <f t="shared" ref="H6" si="3">SUM(H7:H16)+H25</f>
        <v>10204.836972000001</v>
      </c>
    </row>
    <row r="7" spans="2:8" x14ac:dyDescent="0.25">
      <c r="B7" s="26" t="s">
        <v>15</v>
      </c>
      <c r="C7" s="27"/>
      <c r="D7" s="2">
        <v>2980</v>
      </c>
      <c r="E7" s="2">
        <v>2150</v>
      </c>
      <c r="F7" s="2">
        <v>2800</v>
      </c>
      <c r="G7" s="2">
        <v>3530</v>
      </c>
      <c r="H7" s="2">
        <v>4530</v>
      </c>
    </row>
    <row r="8" spans="2:8" x14ac:dyDescent="0.25">
      <c r="B8" s="26" t="s">
        <v>26</v>
      </c>
      <c r="C8" s="27"/>
      <c r="D8" s="2">
        <v>240</v>
      </c>
      <c r="E8" s="2">
        <v>300</v>
      </c>
      <c r="F8" s="2">
        <v>360</v>
      </c>
      <c r="G8" s="2">
        <v>480</v>
      </c>
      <c r="H8" s="2">
        <v>600</v>
      </c>
    </row>
    <row r="9" spans="2:8" x14ac:dyDescent="0.25">
      <c r="B9" s="26" t="s">
        <v>27</v>
      </c>
      <c r="C9" s="27"/>
      <c r="D9" s="2">
        <v>60</v>
      </c>
      <c r="E9" s="2">
        <v>150</v>
      </c>
      <c r="F9" s="2">
        <v>120</v>
      </c>
      <c r="G9" s="2">
        <v>140</v>
      </c>
      <c r="H9" s="2">
        <v>180</v>
      </c>
    </row>
    <row r="10" spans="2:8" x14ac:dyDescent="0.25">
      <c r="B10" s="26" t="s">
        <v>16</v>
      </c>
      <c r="C10" s="27"/>
      <c r="D10" s="2">
        <v>490</v>
      </c>
      <c r="E10" s="2">
        <v>620</v>
      </c>
      <c r="F10" s="2">
        <v>740</v>
      </c>
      <c r="G10" s="2">
        <v>114</v>
      </c>
      <c r="H10" s="2">
        <v>1140</v>
      </c>
    </row>
    <row r="11" spans="2:8" x14ac:dyDescent="0.25">
      <c r="B11" s="26" t="s">
        <v>28</v>
      </c>
      <c r="C11" s="27"/>
      <c r="D11" s="2">
        <v>1090</v>
      </c>
      <c r="E11" s="2">
        <v>460</v>
      </c>
      <c r="F11" s="2">
        <v>500</v>
      </c>
      <c r="G11" s="2">
        <v>500</v>
      </c>
      <c r="H11" s="2">
        <v>500</v>
      </c>
    </row>
    <row r="12" spans="2:8" x14ac:dyDescent="0.25">
      <c r="B12" s="26" t="s">
        <v>40</v>
      </c>
      <c r="C12" s="27"/>
      <c r="D12" s="2">
        <v>100</v>
      </c>
      <c r="E12" s="2">
        <v>100</v>
      </c>
      <c r="F12" s="2">
        <v>100</v>
      </c>
      <c r="G12" s="2">
        <v>100</v>
      </c>
      <c r="H12" s="2">
        <v>100</v>
      </c>
    </row>
    <row r="13" spans="2:8" x14ac:dyDescent="0.25">
      <c r="B13" s="26" t="s">
        <v>5</v>
      </c>
      <c r="C13" s="27"/>
      <c r="D13" s="2">
        <v>3</v>
      </c>
      <c r="E13" s="2">
        <v>3</v>
      </c>
      <c r="F13" s="2">
        <v>3</v>
      </c>
      <c r="G13" s="2">
        <v>3</v>
      </c>
      <c r="H13" s="2">
        <v>3</v>
      </c>
    </row>
    <row r="14" spans="2:8" x14ac:dyDescent="0.25">
      <c r="B14" s="18" t="s">
        <v>41</v>
      </c>
      <c r="C14" s="19"/>
      <c r="D14" s="2">
        <v>764</v>
      </c>
      <c r="E14" s="2">
        <v>764</v>
      </c>
      <c r="F14" s="2">
        <v>764</v>
      </c>
      <c r="G14" s="2">
        <v>764</v>
      </c>
      <c r="H14" s="2">
        <v>764</v>
      </c>
    </row>
    <row r="15" spans="2:8" x14ac:dyDescent="0.25">
      <c r="B15" s="18" t="s">
        <v>23</v>
      </c>
      <c r="C15" s="19"/>
      <c r="D15" s="2">
        <f>25*0.535</f>
        <v>13.375</v>
      </c>
      <c r="E15" s="2">
        <f>72*0.535</f>
        <v>38.520000000000003</v>
      </c>
      <c r="F15" s="2">
        <f>72*0.535</f>
        <v>38.520000000000003</v>
      </c>
      <c r="G15" s="2">
        <f t="shared" ref="G15:H15" si="4">72*0.535</f>
        <v>38.520000000000003</v>
      </c>
      <c r="H15" s="2">
        <f t="shared" si="4"/>
        <v>38.520000000000003</v>
      </c>
    </row>
    <row r="16" spans="2:8" x14ac:dyDescent="0.25">
      <c r="B16" s="26" t="s">
        <v>35</v>
      </c>
      <c r="C16" s="27"/>
      <c r="D16" s="2">
        <f>D17+D21+D24</f>
        <v>2249.3169720000001</v>
      </c>
      <c r="E16" s="2">
        <f t="shared" ref="E16:H16" si="5">E17+E21+E24</f>
        <v>2249.3169720000001</v>
      </c>
      <c r="F16" s="2">
        <f t="shared" si="5"/>
        <v>2249.3169720000001</v>
      </c>
      <c r="G16" s="2">
        <f t="shared" si="5"/>
        <v>2249.3169720000001</v>
      </c>
      <c r="H16" s="2">
        <f t="shared" si="5"/>
        <v>2249.3169720000001</v>
      </c>
    </row>
    <row r="17" spans="2:8" x14ac:dyDescent="0.25">
      <c r="B17" s="22" t="s">
        <v>30</v>
      </c>
      <c r="C17" s="23"/>
      <c r="D17" s="14">
        <f>SUM(D18:D20)</f>
        <v>1655.586</v>
      </c>
      <c r="E17" s="14">
        <f t="shared" ref="E17:H17" si="6">SUM(E18:E20)</f>
        <v>1655.586</v>
      </c>
      <c r="F17" s="14">
        <f t="shared" si="6"/>
        <v>1655.586</v>
      </c>
      <c r="G17" s="14">
        <f t="shared" si="6"/>
        <v>1655.586</v>
      </c>
      <c r="H17" s="14">
        <f t="shared" si="6"/>
        <v>1655.586</v>
      </c>
    </row>
    <row r="18" spans="2:8" x14ac:dyDescent="0.25">
      <c r="B18" s="18" t="s">
        <v>51</v>
      </c>
      <c r="C18" s="19"/>
      <c r="D18" s="2">
        <v>414</v>
      </c>
      <c r="E18" s="2">
        <v>414</v>
      </c>
      <c r="F18" s="2">
        <v>414</v>
      </c>
      <c r="G18" s="2">
        <v>414</v>
      </c>
      <c r="H18" s="2">
        <v>414</v>
      </c>
    </row>
    <row r="19" spans="2:8" x14ac:dyDescent="0.25">
      <c r="B19" s="18" t="s">
        <v>50</v>
      </c>
      <c r="C19" s="19"/>
      <c r="D19" s="2">
        <v>414</v>
      </c>
      <c r="E19" s="2">
        <v>414</v>
      </c>
      <c r="F19" s="2">
        <v>414</v>
      </c>
      <c r="G19" s="2">
        <v>414</v>
      </c>
      <c r="H19" s="2">
        <v>414</v>
      </c>
    </row>
    <row r="20" spans="2:8" x14ac:dyDescent="0.25">
      <c r="B20" s="18" t="s">
        <v>52</v>
      </c>
      <c r="C20" s="19"/>
      <c r="D20" s="2">
        <v>827.58600000000001</v>
      </c>
      <c r="E20" s="2">
        <v>827.58600000000001</v>
      </c>
      <c r="F20" s="2">
        <v>827.58600000000001</v>
      </c>
      <c r="G20" s="2">
        <v>827.58600000000001</v>
      </c>
      <c r="H20" s="2">
        <v>827.58600000000001</v>
      </c>
    </row>
    <row r="21" spans="2:8" x14ac:dyDescent="0.25">
      <c r="B21" s="22" t="s">
        <v>31</v>
      </c>
      <c r="C21" s="23"/>
      <c r="D21" s="14">
        <f>SUM(D22:D23)</f>
        <v>72</v>
      </c>
      <c r="E21" s="14">
        <f t="shared" ref="E21:H21" si="7">SUM(E22:E23)</f>
        <v>72</v>
      </c>
      <c r="F21" s="14">
        <f t="shared" si="7"/>
        <v>72</v>
      </c>
      <c r="G21" s="14">
        <f t="shared" si="7"/>
        <v>72</v>
      </c>
      <c r="H21" s="14">
        <f t="shared" si="7"/>
        <v>72</v>
      </c>
    </row>
    <row r="22" spans="2:8" x14ac:dyDescent="0.25">
      <c r="B22" s="18" t="s">
        <v>32</v>
      </c>
      <c r="C22" s="19"/>
      <c r="D22" s="2">
        <v>36</v>
      </c>
      <c r="E22" s="2">
        <v>36</v>
      </c>
      <c r="F22" s="2">
        <v>36</v>
      </c>
      <c r="G22" s="2">
        <v>36</v>
      </c>
      <c r="H22" s="2">
        <v>36</v>
      </c>
    </row>
    <row r="23" spans="2:8" x14ac:dyDescent="0.25">
      <c r="B23" s="18" t="s">
        <v>33</v>
      </c>
      <c r="C23" s="19"/>
      <c r="D23" s="2">
        <v>36</v>
      </c>
      <c r="E23" s="2">
        <v>36</v>
      </c>
      <c r="F23" s="2">
        <v>36</v>
      </c>
      <c r="G23" s="2">
        <v>36</v>
      </c>
      <c r="H23" s="2">
        <v>36</v>
      </c>
    </row>
    <row r="24" spans="2:8" x14ac:dyDescent="0.25">
      <c r="B24" s="22" t="s">
        <v>34</v>
      </c>
      <c r="C24" s="23"/>
      <c r="D24" s="14">
        <f>(D17+D21)*30.2%</f>
        <v>521.73097199999995</v>
      </c>
      <c r="E24" s="14">
        <f t="shared" ref="E24:H24" si="8">(E17+E21)*30.2%</f>
        <v>521.73097199999995</v>
      </c>
      <c r="F24" s="14">
        <f t="shared" si="8"/>
        <v>521.73097199999995</v>
      </c>
      <c r="G24" s="14">
        <f t="shared" si="8"/>
        <v>521.73097199999995</v>
      </c>
      <c r="H24" s="14">
        <f t="shared" si="8"/>
        <v>521.73097199999995</v>
      </c>
    </row>
    <row r="25" spans="2:8" x14ac:dyDescent="0.25">
      <c r="B25" s="18" t="s">
        <v>36</v>
      </c>
      <c r="C25" s="19"/>
      <c r="D25" s="6">
        <v>100</v>
      </c>
      <c r="E25" s="6">
        <v>100</v>
      </c>
      <c r="F25" s="6">
        <v>100</v>
      </c>
      <c r="G25" s="6">
        <v>100</v>
      </c>
      <c r="H25" s="6">
        <v>100</v>
      </c>
    </row>
    <row r="26" spans="2:8" x14ac:dyDescent="0.25">
      <c r="B26" s="8" t="s">
        <v>11</v>
      </c>
      <c r="C26" s="11">
        <f>C27+C31+C36</f>
        <v>52550</v>
      </c>
      <c r="D26" s="1">
        <f t="shared" ref="D26:H26" si="9">D27+D31+D36</f>
        <v>10510</v>
      </c>
      <c r="E26" s="1">
        <f t="shared" si="9"/>
        <v>10510</v>
      </c>
      <c r="F26" s="1">
        <f t="shared" si="9"/>
        <v>10510</v>
      </c>
      <c r="G26" s="1">
        <f t="shared" si="9"/>
        <v>10510</v>
      </c>
      <c r="H26" s="1">
        <f t="shared" si="9"/>
        <v>10510</v>
      </c>
    </row>
    <row r="27" spans="2:8" x14ac:dyDescent="0.25">
      <c r="B27" s="9" t="s">
        <v>17</v>
      </c>
      <c r="C27" s="11">
        <f>SUM(C28:C30)</f>
        <v>39500</v>
      </c>
      <c r="D27" s="1">
        <f>SUM(D28:D30)</f>
        <v>7900</v>
      </c>
      <c r="E27" s="1">
        <f t="shared" ref="E27:H27" si="10">SUM(E28:E30)</f>
        <v>7900</v>
      </c>
      <c r="F27" s="1">
        <f t="shared" si="10"/>
        <v>7900</v>
      </c>
      <c r="G27" s="1">
        <f t="shared" si="10"/>
        <v>7900</v>
      </c>
      <c r="H27" s="1">
        <f t="shared" si="10"/>
        <v>7900</v>
      </c>
    </row>
    <row r="28" spans="2:8" ht="45" x14ac:dyDescent="0.25">
      <c r="B28" s="10" t="s">
        <v>43</v>
      </c>
      <c r="C28" s="12">
        <v>30000</v>
      </c>
      <c r="D28" s="2">
        <f>$C28/5</f>
        <v>6000</v>
      </c>
      <c r="E28" s="2">
        <f t="shared" ref="E28:H30" si="11">$C28/5</f>
        <v>6000</v>
      </c>
      <c r="F28" s="2">
        <f t="shared" si="11"/>
        <v>6000</v>
      </c>
      <c r="G28" s="2">
        <f t="shared" si="11"/>
        <v>6000</v>
      </c>
      <c r="H28" s="2">
        <f t="shared" si="11"/>
        <v>6000</v>
      </c>
    </row>
    <row r="29" spans="2:8" x14ac:dyDescent="0.25">
      <c r="B29" s="10" t="s">
        <v>44</v>
      </c>
      <c r="C29" s="12">
        <v>2200</v>
      </c>
      <c r="D29" s="2">
        <f>$C29/5</f>
        <v>440</v>
      </c>
      <c r="E29" s="2">
        <f t="shared" si="11"/>
        <v>440</v>
      </c>
      <c r="F29" s="2">
        <f t="shared" si="11"/>
        <v>440</v>
      </c>
      <c r="G29" s="2">
        <f t="shared" si="11"/>
        <v>440</v>
      </c>
      <c r="H29" s="2">
        <f t="shared" si="11"/>
        <v>440</v>
      </c>
    </row>
    <row r="30" spans="2:8" x14ac:dyDescent="0.25">
      <c r="B30" s="10" t="s">
        <v>57</v>
      </c>
      <c r="C30" s="12">
        <v>7300</v>
      </c>
      <c r="D30" s="2">
        <f>$C30/5</f>
        <v>1460</v>
      </c>
      <c r="E30" s="2">
        <f t="shared" si="11"/>
        <v>1460</v>
      </c>
      <c r="F30" s="2">
        <f t="shared" si="11"/>
        <v>1460</v>
      </c>
      <c r="G30" s="2">
        <f t="shared" si="11"/>
        <v>1460</v>
      </c>
      <c r="H30" s="2">
        <f t="shared" si="11"/>
        <v>1460</v>
      </c>
    </row>
    <row r="31" spans="2:8" x14ac:dyDescent="0.25">
      <c r="B31" s="9" t="s">
        <v>18</v>
      </c>
      <c r="C31" s="13">
        <f>SUM(C32:C34)</f>
        <v>4500</v>
      </c>
      <c r="D31" s="16">
        <f t="shared" ref="D31:H31" si="12">SUM(D32:D34)</f>
        <v>900</v>
      </c>
      <c r="E31" s="16">
        <f t="shared" si="12"/>
        <v>900</v>
      </c>
      <c r="F31" s="16">
        <f t="shared" si="12"/>
        <v>900</v>
      </c>
      <c r="G31" s="16">
        <f t="shared" si="12"/>
        <v>900</v>
      </c>
      <c r="H31" s="16">
        <f t="shared" si="12"/>
        <v>900</v>
      </c>
    </row>
    <row r="32" spans="2:8" x14ac:dyDescent="0.25">
      <c r="B32" s="10" t="s">
        <v>37</v>
      </c>
      <c r="C32" s="12">
        <v>1500</v>
      </c>
      <c r="D32" s="2">
        <f>$C32/5</f>
        <v>300</v>
      </c>
      <c r="E32" s="2">
        <f t="shared" ref="E32:H32" si="13">$C32/5</f>
        <v>300</v>
      </c>
      <c r="F32" s="2">
        <f t="shared" si="13"/>
        <v>300</v>
      </c>
      <c r="G32" s="2">
        <f t="shared" si="13"/>
        <v>300</v>
      </c>
      <c r="H32" s="2">
        <f t="shared" si="13"/>
        <v>300</v>
      </c>
    </row>
    <row r="33" spans="2:8" x14ac:dyDescent="0.25">
      <c r="B33" s="10" t="s">
        <v>38</v>
      </c>
      <c r="C33" s="12">
        <v>1600</v>
      </c>
      <c r="D33" s="2">
        <f t="shared" ref="D33:H35" si="14">$C33/5</f>
        <v>320</v>
      </c>
      <c r="E33" s="2">
        <f t="shared" si="14"/>
        <v>320</v>
      </c>
      <c r="F33" s="2">
        <f t="shared" si="14"/>
        <v>320</v>
      </c>
      <c r="G33" s="2">
        <f t="shared" si="14"/>
        <v>320</v>
      </c>
      <c r="H33" s="2">
        <f t="shared" si="14"/>
        <v>320</v>
      </c>
    </row>
    <row r="34" spans="2:8" x14ac:dyDescent="0.25">
      <c r="B34" s="10" t="s">
        <v>39</v>
      </c>
      <c r="C34" s="12">
        <v>1400</v>
      </c>
      <c r="D34" s="2">
        <f t="shared" si="14"/>
        <v>280</v>
      </c>
      <c r="E34" s="2">
        <f t="shared" si="14"/>
        <v>280</v>
      </c>
      <c r="F34" s="2">
        <f t="shared" si="14"/>
        <v>280</v>
      </c>
      <c r="G34" s="2">
        <f t="shared" si="14"/>
        <v>280</v>
      </c>
      <c r="H34" s="2">
        <f t="shared" si="14"/>
        <v>280</v>
      </c>
    </row>
    <row r="35" spans="2:8" x14ac:dyDescent="0.25">
      <c r="B35" s="10" t="s">
        <v>46</v>
      </c>
      <c r="C35" s="12">
        <v>80</v>
      </c>
      <c r="D35" s="2">
        <f t="shared" si="14"/>
        <v>16</v>
      </c>
      <c r="E35" s="2">
        <f t="shared" si="14"/>
        <v>16</v>
      </c>
      <c r="F35" s="2">
        <f t="shared" si="14"/>
        <v>16</v>
      </c>
      <c r="G35" s="2">
        <f t="shared" si="14"/>
        <v>16</v>
      </c>
      <c r="H35" s="2">
        <f t="shared" si="14"/>
        <v>16</v>
      </c>
    </row>
    <row r="36" spans="2:8" x14ac:dyDescent="0.25">
      <c r="B36" s="9" t="s">
        <v>19</v>
      </c>
      <c r="C36" s="12">
        <f t="shared" ref="C36:H36" si="15">SUM(C37:C37)</f>
        <v>8550</v>
      </c>
      <c r="D36" s="16">
        <f t="shared" si="15"/>
        <v>1710</v>
      </c>
      <c r="E36" s="16">
        <f t="shared" si="15"/>
        <v>1710</v>
      </c>
      <c r="F36" s="16">
        <f t="shared" si="15"/>
        <v>1710</v>
      </c>
      <c r="G36" s="16">
        <f t="shared" si="15"/>
        <v>1710</v>
      </c>
      <c r="H36" s="16">
        <f t="shared" si="15"/>
        <v>1710</v>
      </c>
    </row>
    <row r="37" spans="2:8" x14ac:dyDescent="0.25">
      <c r="B37" s="10" t="s">
        <v>45</v>
      </c>
      <c r="C37" s="12">
        <v>8550</v>
      </c>
      <c r="D37" s="2">
        <f>$C37/5</f>
        <v>1710</v>
      </c>
      <c r="E37" s="2">
        <f t="shared" ref="E37:H37" si="16">$C37/5</f>
        <v>1710</v>
      </c>
      <c r="F37" s="2">
        <f t="shared" si="16"/>
        <v>1710</v>
      </c>
      <c r="G37" s="2">
        <f t="shared" si="16"/>
        <v>1710</v>
      </c>
      <c r="H37" s="2">
        <f t="shared" si="16"/>
        <v>1710</v>
      </c>
    </row>
    <row r="38" spans="2:8" x14ac:dyDescent="0.25">
      <c r="B38" s="20" t="s">
        <v>6</v>
      </c>
      <c r="C38" s="21"/>
      <c r="D38" s="16">
        <f>SUM(D39:D41)</f>
        <v>207.7</v>
      </c>
      <c r="E38" s="16">
        <f t="shared" ref="E38:H38" si="17">SUM(E39:E41)</f>
        <v>238.83</v>
      </c>
      <c r="F38" s="16">
        <f t="shared" si="17"/>
        <v>336.51</v>
      </c>
      <c r="G38" s="16">
        <f t="shared" si="17"/>
        <v>505.88000000000005</v>
      </c>
      <c r="H38" s="16">
        <f t="shared" si="17"/>
        <v>509.44</v>
      </c>
    </row>
    <row r="39" spans="2:8" x14ac:dyDescent="0.25">
      <c r="B39" s="18" t="s">
        <v>47</v>
      </c>
      <c r="C39" s="19"/>
      <c r="D39" s="2">
        <v>207.7</v>
      </c>
      <c r="E39" s="2">
        <v>234.15</v>
      </c>
      <c r="F39" s="2">
        <v>331.83</v>
      </c>
      <c r="G39" s="2">
        <v>498.97</v>
      </c>
      <c r="H39" s="2">
        <v>500.28</v>
      </c>
    </row>
    <row r="40" spans="2:8" x14ac:dyDescent="0.25">
      <c r="B40" s="18" t="s">
        <v>48</v>
      </c>
      <c r="C40" s="19"/>
      <c r="D40" s="2">
        <v>0</v>
      </c>
      <c r="E40" s="2">
        <v>4.68</v>
      </c>
      <c r="F40" s="2">
        <v>4.68</v>
      </c>
      <c r="G40" s="2">
        <v>6.91</v>
      </c>
      <c r="H40" s="2">
        <v>9.16</v>
      </c>
    </row>
    <row r="41" spans="2:8" x14ac:dyDescent="0.25">
      <c r="B41" s="18" t="s">
        <v>49</v>
      </c>
      <c r="C41" s="19"/>
      <c r="D41" s="1"/>
      <c r="E41" s="1"/>
      <c r="F41" s="1"/>
      <c r="G41" s="1"/>
      <c r="H41" s="1"/>
    </row>
    <row r="42" spans="2:8" x14ac:dyDescent="0.25">
      <c r="B42" s="20" t="s">
        <v>7</v>
      </c>
      <c r="C42" s="21"/>
      <c r="D42" s="30"/>
      <c r="E42" s="31"/>
      <c r="F42" s="31"/>
      <c r="G42" s="31"/>
      <c r="H42" s="31"/>
    </row>
    <row r="43" spans="2:8" x14ac:dyDescent="0.25">
      <c r="B43" s="18" t="s">
        <v>47</v>
      </c>
      <c r="C43" s="19"/>
      <c r="D43" s="2">
        <v>60</v>
      </c>
      <c r="E43" s="2">
        <v>60</v>
      </c>
      <c r="F43" s="2">
        <v>60</v>
      </c>
      <c r="G43" s="2">
        <v>60</v>
      </c>
      <c r="H43" s="2">
        <v>60</v>
      </c>
    </row>
    <row r="44" spans="2:8" x14ac:dyDescent="0.25">
      <c r="B44" s="18" t="s">
        <v>48</v>
      </c>
      <c r="C44" s="19"/>
      <c r="D44" s="2">
        <v>450</v>
      </c>
      <c r="E44" s="2">
        <v>450</v>
      </c>
      <c r="F44" s="2">
        <v>450</v>
      </c>
      <c r="G44" s="2">
        <v>450</v>
      </c>
      <c r="H44" s="2">
        <v>450</v>
      </c>
    </row>
    <row r="45" spans="2:8" x14ac:dyDescent="0.25">
      <c r="B45" s="18" t="s">
        <v>49</v>
      </c>
      <c r="C45" s="19"/>
      <c r="D45" s="1"/>
      <c r="E45" s="1"/>
      <c r="F45" s="1"/>
      <c r="G45" s="1"/>
      <c r="H45" s="1"/>
    </row>
    <row r="46" spans="2:8" x14ac:dyDescent="0.25">
      <c r="B46" s="20" t="s">
        <v>8</v>
      </c>
      <c r="C46" s="21"/>
      <c r="D46" s="1">
        <f>SUM(D47:D49)</f>
        <v>12462</v>
      </c>
      <c r="E46" s="1">
        <f t="shared" ref="E46:H46" si="18">SUM(E47:E49)</f>
        <v>16155</v>
      </c>
      <c r="F46" s="1">
        <f t="shared" si="18"/>
        <v>22015.8</v>
      </c>
      <c r="G46" s="1">
        <f t="shared" si="18"/>
        <v>33047.699999999997</v>
      </c>
      <c r="H46" s="1">
        <f t="shared" si="18"/>
        <v>34138.800000000003</v>
      </c>
    </row>
    <row r="47" spans="2:8" x14ac:dyDescent="0.25">
      <c r="B47" s="18" t="s">
        <v>47</v>
      </c>
      <c r="C47" s="19"/>
      <c r="D47" s="2">
        <f>D39*D43</f>
        <v>12462</v>
      </c>
      <c r="E47" s="2">
        <f t="shared" ref="E47:H47" si="19">E39*E43</f>
        <v>14049</v>
      </c>
      <c r="F47" s="2">
        <f t="shared" si="19"/>
        <v>19909.8</v>
      </c>
      <c r="G47" s="2">
        <f t="shared" si="19"/>
        <v>29938.2</v>
      </c>
      <c r="H47" s="2">
        <f t="shared" si="19"/>
        <v>30016.799999999999</v>
      </c>
    </row>
    <row r="48" spans="2:8" x14ac:dyDescent="0.25">
      <c r="B48" s="18" t="s">
        <v>48</v>
      </c>
      <c r="C48" s="19"/>
      <c r="D48" s="2">
        <f>D40*D44</f>
        <v>0</v>
      </c>
      <c r="E48" s="2">
        <f t="shared" ref="E48:H48" si="20">E40*E44</f>
        <v>2106</v>
      </c>
      <c r="F48" s="2">
        <f t="shared" si="20"/>
        <v>2106</v>
      </c>
      <c r="G48" s="2">
        <f t="shared" si="20"/>
        <v>3109.5</v>
      </c>
      <c r="H48" s="2">
        <f t="shared" si="20"/>
        <v>4122</v>
      </c>
    </row>
    <row r="49" spans="2:8" x14ac:dyDescent="0.25">
      <c r="B49" s="18" t="s">
        <v>49</v>
      </c>
      <c r="C49" s="19"/>
      <c r="D49" s="2"/>
      <c r="E49" s="2"/>
      <c r="F49" s="2"/>
      <c r="G49" s="2"/>
      <c r="H49" s="2"/>
    </row>
    <row r="50" spans="2:8" x14ac:dyDescent="0.25">
      <c r="B50" s="15" t="s">
        <v>22</v>
      </c>
      <c r="C50" s="11">
        <f>C26*3/4</f>
        <v>39412.5</v>
      </c>
      <c r="D50" s="28"/>
      <c r="E50" s="29"/>
      <c r="F50" s="29"/>
      <c r="G50" s="29"/>
      <c r="H50" s="29"/>
    </row>
    <row r="51" spans="2:8" x14ac:dyDescent="0.25">
      <c r="B51" s="32" t="s">
        <v>54</v>
      </c>
      <c r="C51" s="32"/>
      <c r="D51" s="2">
        <v>96</v>
      </c>
      <c r="E51" s="2">
        <v>119</v>
      </c>
      <c r="F51" s="2">
        <v>163</v>
      </c>
      <c r="G51" s="2">
        <v>217</v>
      </c>
      <c r="H51" s="2">
        <v>281</v>
      </c>
    </row>
    <row r="52" spans="2:8" x14ac:dyDescent="0.25">
      <c r="B52" s="33" t="s">
        <v>55</v>
      </c>
      <c r="C52" s="33"/>
      <c r="D52" s="2">
        <v>50</v>
      </c>
      <c r="E52" s="2">
        <v>50</v>
      </c>
      <c r="F52" s="2">
        <v>73</v>
      </c>
      <c r="G52" s="2">
        <v>96</v>
      </c>
      <c r="H52" s="2">
        <v>119</v>
      </c>
    </row>
    <row r="53" spans="2:8" x14ac:dyDescent="0.25">
      <c r="B53" s="32" t="s">
        <v>56</v>
      </c>
      <c r="C53" s="32"/>
      <c r="D53" s="2">
        <v>78</v>
      </c>
      <c r="E53" s="2">
        <v>91</v>
      </c>
      <c r="F53" s="2">
        <v>127</v>
      </c>
      <c r="G53" s="2">
        <v>169</v>
      </c>
      <c r="H53" s="2">
        <v>216</v>
      </c>
    </row>
    <row r="54" spans="2:8" x14ac:dyDescent="0.25">
      <c r="B54" s="20" t="s">
        <v>12</v>
      </c>
      <c r="C54" s="21"/>
      <c r="D54" s="1">
        <f>D46-D5</f>
        <v>-6137.6919720000005</v>
      </c>
      <c r="E54" s="1">
        <f>E46-E5</f>
        <v>-1289.836972000001</v>
      </c>
      <c r="F54" s="1">
        <f>F46-F5</f>
        <v>3730.9630279999983</v>
      </c>
      <c r="G54" s="1">
        <f>G46-G5</f>
        <v>14518.863027999996</v>
      </c>
      <c r="H54" s="1">
        <f>H46-H5</f>
        <v>13423.963028000002</v>
      </c>
    </row>
    <row r="55" spans="2:8" x14ac:dyDescent="0.25">
      <c r="B55" s="18" t="s">
        <v>14</v>
      </c>
      <c r="C55" s="19"/>
      <c r="D55" s="2">
        <f>D54*6%</f>
        <v>-368.26151831999999</v>
      </c>
      <c r="E55" s="2">
        <f t="shared" ref="E55:H55" si="21">E54*6%</f>
        <v>-77.390218320000059</v>
      </c>
      <c r="F55" s="2">
        <f t="shared" si="21"/>
        <v>223.8577816799999</v>
      </c>
      <c r="G55" s="2">
        <f t="shared" si="21"/>
        <v>871.13178167999979</v>
      </c>
      <c r="H55" s="2">
        <f t="shared" si="21"/>
        <v>805.43778168000006</v>
      </c>
    </row>
    <row r="56" spans="2:8" x14ac:dyDescent="0.25">
      <c r="B56" s="18" t="s">
        <v>13</v>
      </c>
      <c r="C56" s="19"/>
      <c r="D56" s="7">
        <v>29.353999999999999</v>
      </c>
      <c r="E56" s="7">
        <v>29.3</v>
      </c>
      <c r="F56" s="7">
        <v>32</v>
      </c>
      <c r="G56" s="7">
        <v>33</v>
      </c>
      <c r="H56" s="7">
        <v>34</v>
      </c>
    </row>
    <row r="57" spans="2:8" x14ac:dyDescent="0.25">
      <c r="B57" s="20" t="s">
        <v>24</v>
      </c>
      <c r="C57" s="21"/>
      <c r="D57" s="2">
        <f>D54-D55-D56</f>
        <v>-5798.7844536800012</v>
      </c>
      <c r="E57" s="2">
        <f>D57+E54-E55-E56</f>
        <v>-7040.5312073600026</v>
      </c>
      <c r="F57" s="2">
        <f>E57+F54-F55-F56</f>
        <v>-3565.425961040004</v>
      </c>
      <c r="G57" s="2">
        <f t="shared" ref="G57:H57" si="22">F57+G54-G55-G56</f>
        <v>10049.305285279992</v>
      </c>
      <c r="H57" s="2">
        <f t="shared" si="22"/>
        <v>22633.830531599993</v>
      </c>
    </row>
    <row r="58" spans="2:8" x14ac:dyDescent="0.25">
      <c r="B58" s="20" t="s">
        <v>29</v>
      </c>
      <c r="C58" s="21"/>
      <c r="D58" s="5">
        <f>D57/D5</f>
        <v>-0.31176776811193962</v>
      </c>
      <c r="E58" s="5">
        <f>E57/E5</f>
        <v>-0.40358824898509932</v>
      </c>
      <c r="F58" s="5">
        <f>F57/F5</f>
        <v>-0.19499358766500485</v>
      </c>
      <c r="G58" s="5">
        <f>G57/G5</f>
        <v>0.54236028415955517</v>
      </c>
      <c r="H58" s="5">
        <f>H57/H5</f>
        <v>1.0926386030550892</v>
      </c>
    </row>
    <row r="60" spans="2:8" x14ac:dyDescent="0.25">
      <c r="B60" s="17" t="s">
        <v>53</v>
      </c>
    </row>
  </sheetData>
  <mergeCells count="45">
    <mergeCell ref="B14:C14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38:C3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58:C58"/>
    <mergeCell ref="B39:C39"/>
    <mergeCell ref="B40:C40"/>
    <mergeCell ref="B41:C41"/>
    <mergeCell ref="B43:C43"/>
    <mergeCell ref="B44:C44"/>
    <mergeCell ref="B45:C45"/>
    <mergeCell ref="B42:C42"/>
    <mergeCell ref="B46:C46"/>
    <mergeCell ref="B54:C54"/>
    <mergeCell ref="B55:C55"/>
    <mergeCell ref="B56:C56"/>
    <mergeCell ref="B57:C57"/>
    <mergeCell ref="B51:C51"/>
    <mergeCell ref="B52:C52"/>
    <mergeCell ref="B53:C53"/>
    <mergeCell ref="D42:H42"/>
    <mergeCell ref="B47:C47"/>
    <mergeCell ref="B48:C48"/>
    <mergeCell ref="B49:C49"/>
    <mergeCell ref="D50:H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Молочное животноводство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2018-07-05T04:39:53Z</cp:lastPrinted>
  <dcterms:created xsi:type="dcterms:W3CDTF">2018-06-22T02:35:59Z</dcterms:created>
  <dcterms:modified xsi:type="dcterms:W3CDTF">2018-08-17T04:52:48Z</dcterms:modified>
</cp:coreProperties>
</file>