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ИНФО\Проекты\САЙТ\Материалы для сайта\Финмодели КСФ\"/>
    </mc:Choice>
  </mc:AlternateContent>
  <bookViews>
    <workbookView xWindow="0" yWindow="75" windowWidth="28755" windowHeight="12600" tabRatio="399"/>
  </bookViews>
  <sheets>
    <sheet name="Выращивание картофеля" sheetId="1" r:id="rId1"/>
  </sheets>
  <calcPr calcId="152511"/>
</workbook>
</file>

<file path=xl/calcChain.xml><?xml version="1.0" encoding="utf-8"?>
<calcChain xmlns="http://schemas.openxmlformats.org/spreadsheetml/2006/main">
  <c r="F40" i="1" l="1"/>
  <c r="E40" i="1"/>
  <c r="D40" i="1"/>
  <c r="C40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B28" i="1"/>
  <c r="B27" i="1" s="1"/>
  <c r="B41" i="1" s="1"/>
  <c r="F27" i="1"/>
  <c r="E27" i="1"/>
  <c r="D27" i="1"/>
  <c r="C27" i="1"/>
  <c r="F24" i="1"/>
  <c r="E24" i="1"/>
  <c r="D24" i="1"/>
  <c r="C24" i="1"/>
  <c r="F23" i="1"/>
  <c r="E23" i="1"/>
  <c r="D23" i="1"/>
  <c r="C23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F22" i="1" s="1"/>
  <c r="F11" i="1" s="1"/>
  <c r="F4" i="1" s="1"/>
  <c r="F3" i="1" s="1"/>
  <c r="E12" i="1"/>
  <c r="E22" i="1" s="1"/>
  <c r="E11" i="1" s="1"/>
  <c r="E4" i="1" s="1"/>
  <c r="E3" i="1" s="1"/>
  <c r="D12" i="1"/>
  <c r="D22" i="1" s="1"/>
  <c r="D11" i="1" s="1"/>
  <c r="D4" i="1" s="1"/>
  <c r="D3" i="1" s="1"/>
  <c r="C12" i="1"/>
  <c r="C22" i="1" s="1"/>
  <c r="C11" i="1" s="1"/>
  <c r="C4" i="1" s="1"/>
  <c r="C3" i="1" s="1"/>
  <c r="D42" i="1" l="1"/>
  <c r="F42" i="1"/>
  <c r="C42" i="1"/>
  <c r="E42" i="1"/>
  <c r="C45" i="1" l="1"/>
  <c r="C44" i="1"/>
  <c r="C43" i="1"/>
  <c r="D45" i="1"/>
  <c r="D43" i="1"/>
  <c r="D44" i="1" s="1"/>
  <c r="E45" i="1"/>
  <c r="E43" i="1"/>
  <c r="E44" i="1" s="1"/>
  <c r="F45" i="1"/>
  <c r="F43" i="1"/>
  <c r="F44" i="1" s="1"/>
</calcChain>
</file>

<file path=xl/sharedStrings.xml><?xml version="1.0" encoding="utf-8"?>
<sst xmlns="http://schemas.openxmlformats.org/spreadsheetml/2006/main" count="54" uniqueCount="51">
  <si>
    <t xml:space="preserve">1 год </t>
  </si>
  <si>
    <t>Расходы</t>
  </si>
  <si>
    <t>тыс.руб</t>
  </si>
  <si>
    <t>ГСМ (сезон: подготовка почвы, посадка, выращивание, уборка)</t>
  </si>
  <si>
    <t>ФОТ</t>
  </si>
  <si>
    <t>Приобретение сельскохозяйственной техники</t>
  </si>
  <si>
    <t>Плуг</t>
  </si>
  <si>
    <t>Опрыскиватель</t>
  </si>
  <si>
    <t>Налоги</t>
  </si>
  <si>
    <t>Страховые взносы ИП</t>
  </si>
  <si>
    <t>Прочие</t>
  </si>
  <si>
    <t>Объем реализации продукции, (тонн)</t>
  </si>
  <si>
    <t>Дополнительные расходы</t>
  </si>
  <si>
    <t>Цена реализованной тонны, т.р.</t>
  </si>
  <si>
    <t>Доход (выручка от реализации) т.р.</t>
  </si>
  <si>
    <t>Период</t>
  </si>
  <si>
    <t>Операционные расходы</t>
  </si>
  <si>
    <t>Инвестиционные расходы</t>
  </si>
  <si>
    <t>Прибыль до НО</t>
  </si>
  <si>
    <t>ЕСХН (6%)</t>
  </si>
  <si>
    <t>Средства полученной поддержки АНО КСФ и МСХ ХК</t>
  </si>
  <si>
    <t>Чистая прибыль (нарастающим итогом)</t>
  </si>
  <si>
    <t>Рентабельность%</t>
  </si>
  <si>
    <t xml:space="preserve">2 год </t>
  </si>
  <si>
    <t xml:space="preserve">3 год </t>
  </si>
  <si>
    <t xml:space="preserve">4 год </t>
  </si>
  <si>
    <t>Показатели из расчета на 40  га</t>
  </si>
  <si>
    <t>Семенной материал (140 т.)</t>
  </si>
  <si>
    <t>Удобрение (10 т.)</t>
  </si>
  <si>
    <t>Аренда хранилища на  т (0,60 руб зя 1 кг)</t>
  </si>
  <si>
    <t>Основной производственный персонал</t>
  </si>
  <si>
    <t>Посадка (5 чел, 6 га в день, 10 дней)</t>
  </si>
  <si>
    <t>Выращивание (2 чел, 6 мес сезон)</t>
  </si>
  <si>
    <t>Уборка (10 чел, 14 дней)</t>
  </si>
  <si>
    <t>Переборка, затарка (10, 30 дней)</t>
  </si>
  <si>
    <t>Тракторист -машинист (2)</t>
  </si>
  <si>
    <t>Разнорабочий (2)</t>
  </si>
  <si>
    <t>АУП</t>
  </si>
  <si>
    <t>Бухгалтер</t>
  </si>
  <si>
    <t>Юрисконсульт</t>
  </si>
  <si>
    <t xml:space="preserve">Налоги с ФОТ </t>
  </si>
  <si>
    <t>Трактор МТЗ 1221 (2шт)</t>
  </si>
  <si>
    <t>Доминатор</t>
  </si>
  <si>
    <t xml:space="preserve">Картофелеуборочный комбайн </t>
  </si>
  <si>
    <t>Прицеп</t>
  </si>
  <si>
    <t xml:space="preserve">Гребнеобразователь </t>
  </si>
  <si>
    <t>Ботвоудалитель</t>
  </si>
  <si>
    <t>Картофелесажалка</t>
  </si>
  <si>
    <t>Аренда земельного участка 40 га</t>
  </si>
  <si>
    <t>Инвестиции в проекте окупятся через 4 года</t>
  </si>
  <si>
    <r>
      <t xml:space="preserve">Пестициды (Гербицид - Агртокс ВК 1,2л/1га </t>
    </r>
    <r>
      <rPr>
        <sz val="11"/>
        <color theme="1"/>
        <rFont val="Calibri"/>
        <family val="2"/>
        <charset val="204"/>
      </rPr>
      <t>≈875 р/л</t>
    </r>
    <r>
      <rPr>
        <sz val="11"/>
        <color theme="1"/>
        <rFont val="Calibri"/>
        <family val="2"/>
        <charset val="204"/>
        <scheme val="minor"/>
      </rPr>
      <t xml:space="preserve">; Гезагард 2л/га, </t>
    </r>
    <r>
      <rPr>
        <sz val="11"/>
        <color theme="1"/>
        <rFont val="Calibri"/>
        <family val="2"/>
        <charset val="204"/>
      </rPr>
      <t xml:space="preserve">≈1100,15 руб/л; </t>
    </r>
    <r>
      <rPr>
        <sz val="11"/>
        <color theme="1"/>
        <rFont val="Calibri"/>
        <family val="2"/>
        <charset val="204"/>
        <scheme val="minor"/>
      </rPr>
      <t xml:space="preserve">Инсектицид - Шарпей 0,16 л/га, </t>
    </r>
    <r>
      <rPr>
        <sz val="11"/>
        <color theme="1"/>
        <rFont val="Calibri"/>
        <family val="2"/>
        <charset val="204"/>
      </rPr>
      <t>≈1239 р/л</t>
    </r>
    <r>
      <rPr>
        <sz val="11"/>
        <color theme="1"/>
        <rFont val="Calibri"/>
        <family val="2"/>
        <charset val="204"/>
        <scheme val="minor"/>
      </rPr>
      <t>; Фунгицид - Диден 1,6 кг/га</t>
    </r>
    <r>
      <rPr>
        <sz val="11"/>
        <color theme="1"/>
        <rFont val="Calibri"/>
        <family val="2"/>
        <charset val="204"/>
      </rPr>
      <t>≈985,3 руб/л</t>
    </r>
    <r>
      <rPr>
        <sz val="11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</si>
</sst>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164" fontId="0" fillId="0" borderId="4" xfId="0" applyNumberFormat="1" applyBorder="1" applyAlignment="1">
      <alignment horizontal="center"/>
    </xf>
    <xf numFmtId="0" fontId="2" fillId="0" borderId="2" xfId="0" applyFont="1" applyBorder="1"/>
    <xf numFmtId="164" fontId="1" fillId="0" borderId="4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" xfId="0" applyFill="1" applyBorder="1" applyAlignment="1">
      <alignment horizontal="left" wrapText="1" indent="1"/>
    </xf>
    <xf numFmtId="0" fontId="0" fillId="0" borderId="3" xfId="0" applyFill="1" applyBorder="1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Normal="100" zoomScaleSheetLayoutView="100" workbookViewId="0">
      <selection activeCell="A12" sqref="A12:B12"/>
    </sheetView>
  </sheetViews>
  <sheetFormatPr defaultRowHeight="15" x14ac:dyDescent="0.25"/>
  <cols>
    <col min="1" max="1" width="55.7109375" customWidth="1"/>
    <col min="2" max="2" width="12.85546875" customWidth="1"/>
    <col min="3" max="5" width="12.42578125" style="13" customWidth="1"/>
    <col min="6" max="6" width="9.140625" style="13"/>
  </cols>
  <sheetData>
    <row r="1" spans="1:6" x14ac:dyDescent="0.25">
      <c r="A1" s="17" t="s">
        <v>15</v>
      </c>
      <c r="B1" s="18"/>
      <c r="C1" s="8" t="s">
        <v>0</v>
      </c>
      <c r="D1" s="8" t="s">
        <v>23</v>
      </c>
      <c r="E1" s="8" t="s">
        <v>24</v>
      </c>
      <c r="F1" s="8" t="s">
        <v>25</v>
      </c>
    </row>
    <row r="2" spans="1:6" x14ac:dyDescent="0.25">
      <c r="A2" s="23" t="s">
        <v>26</v>
      </c>
      <c r="B2" s="24"/>
      <c r="C2" s="9" t="s">
        <v>2</v>
      </c>
      <c r="D2" s="9" t="s">
        <v>2</v>
      </c>
      <c r="E2" s="9" t="s">
        <v>2</v>
      </c>
      <c r="F2" s="9" t="s">
        <v>2</v>
      </c>
    </row>
    <row r="3" spans="1:6" x14ac:dyDescent="0.25">
      <c r="A3" s="17" t="s">
        <v>1</v>
      </c>
      <c r="B3" s="18"/>
      <c r="C3" s="10">
        <f>C4+C27</f>
        <v>11939.245999999999</v>
      </c>
      <c r="D3" s="10">
        <f>D4+D27</f>
        <v>6459.2459999999992</v>
      </c>
      <c r="E3" s="10">
        <f t="shared" ref="E3:F3" si="0">E4+E27</f>
        <v>6459.2459999999992</v>
      </c>
      <c r="F3" s="10">
        <f t="shared" si="0"/>
        <v>11459.245999999999</v>
      </c>
    </row>
    <row r="4" spans="1:6" x14ac:dyDescent="0.25">
      <c r="A4" s="25" t="s">
        <v>16</v>
      </c>
      <c r="B4" s="26"/>
      <c r="C4" s="10">
        <f>C5+C6+C7+C8+C9+C10+C11+C23+C26</f>
        <v>8834.2459999999992</v>
      </c>
      <c r="D4" s="10">
        <f>D5+D6+D7+D8+D9+D11+D16+D23+D26</f>
        <v>3354.2459999999996</v>
      </c>
      <c r="E4" s="10">
        <f t="shared" ref="E4:F4" si="1">E5+E6+E7+E8+E9+E11+E16+E23+E26</f>
        <v>3354.2459999999996</v>
      </c>
      <c r="F4" s="10">
        <f t="shared" si="1"/>
        <v>8354.2459999999992</v>
      </c>
    </row>
    <row r="5" spans="1:6" ht="15" customHeight="1" x14ac:dyDescent="0.25">
      <c r="A5" s="27" t="s">
        <v>27</v>
      </c>
      <c r="B5" s="28"/>
      <c r="C5" s="11">
        <v>5600</v>
      </c>
      <c r="D5" s="11"/>
      <c r="E5" s="11"/>
      <c r="F5" s="11">
        <v>5000</v>
      </c>
    </row>
    <row r="6" spans="1:6" ht="15" customHeight="1" x14ac:dyDescent="0.25">
      <c r="A6" s="27" t="s">
        <v>28</v>
      </c>
      <c r="B6" s="28"/>
      <c r="C6" s="11">
        <v>250</v>
      </c>
      <c r="D6" s="11">
        <v>250</v>
      </c>
      <c r="E6" s="11">
        <v>250</v>
      </c>
      <c r="F6" s="11">
        <v>250</v>
      </c>
    </row>
    <row r="7" spans="1:6" ht="48" customHeight="1" x14ac:dyDescent="0.25">
      <c r="A7" s="29" t="s">
        <v>50</v>
      </c>
      <c r="B7" s="30"/>
      <c r="C7" s="11">
        <v>201</v>
      </c>
      <c r="D7" s="11">
        <v>201</v>
      </c>
      <c r="E7" s="11">
        <v>201</v>
      </c>
      <c r="F7" s="11">
        <v>201</v>
      </c>
    </row>
    <row r="8" spans="1:6" ht="15" customHeight="1" x14ac:dyDescent="0.25">
      <c r="A8" s="29" t="s">
        <v>48</v>
      </c>
      <c r="B8" s="30"/>
      <c r="C8" s="11">
        <v>120</v>
      </c>
      <c r="D8" s="11">
        <v>120</v>
      </c>
      <c r="E8" s="11">
        <v>120</v>
      </c>
      <c r="F8" s="11">
        <v>120</v>
      </c>
    </row>
    <row r="9" spans="1:6" x14ac:dyDescent="0.25">
      <c r="A9" s="15" t="s">
        <v>3</v>
      </c>
      <c r="B9" s="16"/>
      <c r="C9" s="11">
        <v>183</v>
      </c>
      <c r="D9" s="11">
        <v>183</v>
      </c>
      <c r="E9" s="11">
        <v>183</v>
      </c>
      <c r="F9" s="11">
        <v>183</v>
      </c>
    </row>
    <row r="10" spans="1:6" x14ac:dyDescent="0.25">
      <c r="A10" s="15" t="s">
        <v>29</v>
      </c>
      <c r="B10" s="16"/>
      <c r="C10" s="11">
        <v>180</v>
      </c>
      <c r="D10" s="11">
        <v>180</v>
      </c>
      <c r="E10" s="11">
        <v>180</v>
      </c>
      <c r="F10" s="11">
        <v>180</v>
      </c>
    </row>
    <row r="11" spans="1:6" x14ac:dyDescent="0.25">
      <c r="A11" s="19" t="s">
        <v>4</v>
      </c>
      <c r="B11" s="20"/>
      <c r="C11" s="11">
        <f>C12+C19+C22</f>
        <v>2048.8919999999998</v>
      </c>
      <c r="D11" s="11">
        <f>D12+D19+D22</f>
        <v>2048.8919999999998</v>
      </c>
      <c r="E11" s="11">
        <f t="shared" ref="E11:F11" si="2">E12+E19+E22</f>
        <v>2048.8919999999998</v>
      </c>
      <c r="F11" s="11">
        <f t="shared" si="2"/>
        <v>2048.8919999999998</v>
      </c>
    </row>
    <row r="12" spans="1:6" x14ac:dyDescent="0.25">
      <c r="A12" s="21" t="s">
        <v>30</v>
      </c>
      <c r="B12" s="22"/>
      <c r="C12" s="12">
        <f>SUM(C13:C18)</f>
        <v>1510</v>
      </c>
      <c r="D12" s="12">
        <f>SUM(D13:D18)</f>
        <v>1510</v>
      </c>
      <c r="E12" s="12">
        <f t="shared" ref="E12:F12" si="3">SUM(E13:E18)</f>
        <v>1510</v>
      </c>
      <c r="F12" s="12">
        <f t="shared" si="3"/>
        <v>1510</v>
      </c>
    </row>
    <row r="13" spans="1:6" x14ac:dyDescent="0.25">
      <c r="A13" s="15" t="s">
        <v>31</v>
      </c>
      <c r="B13" s="16"/>
      <c r="C13" s="11">
        <f>5*1*10</f>
        <v>50</v>
      </c>
      <c r="D13" s="11">
        <f>5*1*10</f>
        <v>50</v>
      </c>
      <c r="E13" s="11">
        <f t="shared" ref="E13:F13" si="4">5*1*10</f>
        <v>50</v>
      </c>
      <c r="F13" s="11">
        <f t="shared" si="4"/>
        <v>50</v>
      </c>
    </row>
    <row r="14" spans="1:6" x14ac:dyDescent="0.25">
      <c r="A14" s="15" t="s">
        <v>32</v>
      </c>
      <c r="B14" s="16"/>
      <c r="C14" s="11">
        <f>2*15*6</f>
        <v>180</v>
      </c>
      <c r="D14" s="11">
        <f>2*15*6</f>
        <v>180</v>
      </c>
      <c r="E14" s="11">
        <f t="shared" ref="E14:F14" si="5">2*15*6</f>
        <v>180</v>
      </c>
      <c r="F14" s="11">
        <f t="shared" si="5"/>
        <v>180</v>
      </c>
    </row>
    <row r="15" spans="1:6" x14ac:dyDescent="0.25">
      <c r="A15" s="15" t="s">
        <v>33</v>
      </c>
      <c r="B15" s="16"/>
      <c r="C15" s="11">
        <f>10*1*14</f>
        <v>140</v>
      </c>
      <c r="D15" s="11">
        <f>10*1*14</f>
        <v>140</v>
      </c>
      <c r="E15" s="11">
        <f t="shared" ref="E15:F15" si="6">10*1*14</f>
        <v>140</v>
      </c>
      <c r="F15" s="11">
        <f t="shared" si="6"/>
        <v>140</v>
      </c>
    </row>
    <row r="16" spans="1:6" x14ac:dyDescent="0.25">
      <c r="A16" s="15" t="s">
        <v>34</v>
      </c>
      <c r="B16" s="16"/>
      <c r="C16" s="11">
        <f>10*1*30</f>
        <v>300</v>
      </c>
      <c r="D16" s="11">
        <f>10*1*30</f>
        <v>300</v>
      </c>
      <c r="E16" s="11">
        <f t="shared" ref="E16:F16" si="7">10*1*30</f>
        <v>300</v>
      </c>
      <c r="F16" s="11">
        <f t="shared" si="7"/>
        <v>300</v>
      </c>
    </row>
    <row r="17" spans="1:6" x14ac:dyDescent="0.25">
      <c r="A17" s="15" t="s">
        <v>35</v>
      </c>
      <c r="B17" s="16"/>
      <c r="C17" s="11">
        <f>2*30*12</f>
        <v>720</v>
      </c>
      <c r="D17" s="11">
        <f>2*30*12</f>
        <v>720</v>
      </c>
      <c r="E17" s="11">
        <f t="shared" ref="E17:F17" si="8">2*30*12</f>
        <v>720</v>
      </c>
      <c r="F17" s="11">
        <f t="shared" si="8"/>
        <v>720</v>
      </c>
    </row>
    <row r="18" spans="1:6" x14ac:dyDescent="0.25">
      <c r="A18" s="15" t="s">
        <v>36</v>
      </c>
      <c r="B18" s="16"/>
      <c r="C18" s="11">
        <f>2*10*6</f>
        <v>120</v>
      </c>
      <c r="D18" s="11">
        <f>2*10*6</f>
        <v>120</v>
      </c>
      <c r="E18" s="11">
        <f t="shared" ref="E18:F18" si="9">2*10*6</f>
        <v>120</v>
      </c>
      <c r="F18" s="11">
        <f t="shared" si="9"/>
        <v>120</v>
      </c>
    </row>
    <row r="19" spans="1:6" x14ac:dyDescent="0.25">
      <c r="A19" s="21" t="s">
        <v>37</v>
      </c>
      <c r="B19" s="22"/>
      <c r="C19" s="12">
        <f>SUM(C20:C21)</f>
        <v>72</v>
      </c>
      <c r="D19" s="12">
        <f>SUM(D20:D21)</f>
        <v>72</v>
      </c>
      <c r="E19" s="12">
        <f t="shared" ref="E19:F19" si="10">SUM(E20:E21)</f>
        <v>72</v>
      </c>
      <c r="F19" s="12">
        <f t="shared" si="10"/>
        <v>72</v>
      </c>
    </row>
    <row r="20" spans="1:6" x14ac:dyDescent="0.25">
      <c r="A20" s="15" t="s">
        <v>38</v>
      </c>
      <c r="B20" s="16"/>
      <c r="C20" s="11">
        <f>3*12</f>
        <v>36</v>
      </c>
      <c r="D20" s="11">
        <f>3*12</f>
        <v>36</v>
      </c>
      <c r="E20" s="11">
        <f t="shared" ref="E20:F21" si="11">3*12</f>
        <v>36</v>
      </c>
      <c r="F20" s="11">
        <f t="shared" si="11"/>
        <v>36</v>
      </c>
    </row>
    <row r="21" spans="1:6" x14ac:dyDescent="0.25">
      <c r="A21" s="15" t="s">
        <v>39</v>
      </c>
      <c r="B21" s="16"/>
      <c r="C21" s="11">
        <f>3*12</f>
        <v>36</v>
      </c>
      <c r="D21" s="11">
        <f>3*12</f>
        <v>36</v>
      </c>
      <c r="E21" s="11">
        <f t="shared" si="11"/>
        <v>36</v>
      </c>
      <c r="F21" s="11">
        <f t="shared" si="11"/>
        <v>36</v>
      </c>
    </row>
    <row r="22" spans="1:6" x14ac:dyDescent="0.25">
      <c r="A22" s="21" t="s">
        <v>40</v>
      </c>
      <c r="B22" s="22"/>
      <c r="C22" s="11">
        <f>(C12+C21)*30.2%</f>
        <v>466.892</v>
      </c>
      <c r="D22" s="11">
        <f>(D12+D21)*30.2%</f>
        <v>466.892</v>
      </c>
      <c r="E22" s="11">
        <f t="shared" ref="E22:F22" si="12">(E12+E21)*30.2%</f>
        <v>466.892</v>
      </c>
      <c r="F22" s="11">
        <f t="shared" si="12"/>
        <v>466.892</v>
      </c>
    </row>
    <row r="23" spans="1:6" ht="15" customHeight="1" x14ac:dyDescent="0.25">
      <c r="A23" s="19" t="s">
        <v>8</v>
      </c>
      <c r="B23" s="20"/>
      <c r="C23" s="11">
        <f>SUM(C24:C25)</f>
        <v>151.35399999999998</v>
      </c>
      <c r="D23" s="11">
        <f>SUM(D24:D25)</f>
        <v>151.35399999999998</v>
      </c>
      <c r="E23" s="11">
        <f t="shared" ref="E23:F23" si="13">SUM(E24:E25)</f>
        <v>151.35399999999998</v>
      </c>
      <c r="F23" s="11">
        <f t="shared" si="13"/>
        <v>151.35399999999998</v>
      </c>
    </row>
    <row r="24" spans="1:6" x14ac:dyDescent="0.25">
      <c r="A24" s="15" t="s">
        <v>9</v>
      </c>
      <c r="B24" s="16"/>
      <c r="C24" s="11">
        <f>29.354+C40*1%</f>
        <v>149.35399999999998</v>
      </c>
      <c r="D24" s="11">
        <f>29.354+D40*1%</f>
        <v>149.35399999999998</v>
      </c>
      <c r="E24" s="11">
        <f t="shared" ref="E24:F24" si="14">29.354+E40*1%</f>
        <v>149.35399999999998</v>
      </c>
      <c r="F24" s="11">
        <f t="shared" si="14"/>
        <v>149.35399999999998</v>
      </c>
    </row>
    <row r="25" spans="1:6" x14ac:dyDescent="0.25">
      <c r="A25" s="15" t="s">
        <v>10</v>
      </c>
      <c r="B25" s="16"/>
      <c r="C25" s="11">
        <v>2</v>
      </c>
      <c r="D25" s="11">
        <v>2</v>
      </c>
      <c r="E25" s="11">
        <v>2</v>
      </c>
      <c r="F25" s="11">
        <v>2</v>
      </c>
    </row>
    <row r="26" spans="1:6" x14ac:dyDescent="0.25">
      <c r="A26" s="19" t="s">
        <v>12</v>
      </c>
      <c r="B26" s="20"/>
      <c r="C26" s="11">
        <v>100</v>
      </c>
      <c r="D26" s="11">
        <v>100</v>
      </c>
      <c r="E26" s="11">
        <v>100</v>
      </c>
      <c r="F26" s="11">
        <v>100</v>
      </c>
    </row>
    <row r="27" spans="1:6" x14ac:dyDescent="0.25">
      <c r="A27" s="4" t="s">
        <v>17</v>
      </c>
      <c r="B27" s="5">
        <f>B28</f>
        <v>12420</v>
      </c>
      <c r="C27" s="10">
        <f>C28</f>
        <v>3105</v>
      </c>
      <c r="D27" s="10">
        <f t="shared" ref="D27:F27" si="15">D28</f>
        <v>3105</v>
      </c>
      <c r="E27" s="10">
        <f t="shared" si="15"/>
        <v>3105</v>
      </c>
      <c r="F27" s="10">
        <f t="shared" si="15"/>
        <v>3105</v>
      </c>
    </row>
    <row r="28" spans="1:6" x14ac:dyDescent="0.25">
      <c r="A28" s="6" t="s">
        <v>5</v>
      </c>
      <c r="B28" s="3">
        <f>SUM(B29:B37)</f>
        <v>12420</v>
      </c>
      <c r="C28" s="11">
        <f>SUM(C29:C37)</f>
        <v>3105</v>
      </c>
      <c r="D28" s="11">
        <f t="shared" ref="D28:F28" si="16">SUM(D29:D37)</f>
        <v>3105</v>
      </c>
      <c r="E28" s="11">
        <f t="shared" si="16"/>
        <v>3105</v>
      </c>
      <c r="F28" s="11">
        <f t="shared" si="16"/>
        <v>3105</v>
      </c>
    </row>
    <row r="29" spans="1:6" x14ac:dyDescent="0.25">
      <c r="A29" s="2" t="s">
        <v>41</v>
      </c>
      <c r="B29" s="3">
        <v>5500</v>
      </c>
      <c r="C29" s="11">
        <f>$B29/4</f>
        <v>1375</v>
      </c>
      <c r="D29" s="11">
        <f t="shared" ref="D29:F29" si="17">$B29/4</f>
        <v>1375</v>
      </c>
      <c r="E29" s="11">
        <f t="shared" si="17"/>
        <v>1375</v>
      </c>
      <c r="F29" s="11">
        <f t="shared" si="17"/>
        <v>1375</v>
      </c>
    </row>
    <row r="30" spans="1:6" x14ac:dyDescent="0.25">
      <c r="A30" s="2" t="s">
        <v>42</v>
      </c>
      <c r="B30" s="3">
        <v>600</v>
      </c>
      <c r="C30" s="11">
        <f t="shared" ref="C30:F37" si="18">$B30/4</f>
        <v>150</v>
      </c>
      <c r="D30" s="11">
        <f t="shared" si="18"/>
        <v>150</v>
      </c>
      <c r="E30" s="11">
        <f t="shared" si="18"/>
        <v>150</v>
      </c>
      <c r="F30" s="11">
        <f t="shared" si="18"/>
        <v>150</v>
      </c>
    </row>
    <row r="31" spans="1:6" x14ac:dyDescent="0.25">
      <c r="A31" s="2" t="s">
        <v>6</v>
      </c>
      <c r="B31" s="3">
        <v>220</v>
      </c>
      <c r="C31" s="11">
        <f t="shared" si="18"/>
        <v>55</v>
      </c>
      <c r="D31" s="11">
        <f t="shared" si="18"/>
        <v>55</v>
      </c>
      <c r="E31" s="11">
        <f t="shared" si="18"/>
        <v>55</v>
      </c>
      <c r="F31" s="11">
        <f t="shared" si="18"/>
        <v>55</v>
      </c>
    </row>
    <row r="32" spans="1:6" x14ac:dyDescent="0.25">
      <c r="A32" s="2" t="s">
        <v>43</v>
      </c>
      <c r="B32" s="3">
        <v>4000</v>
      </c>
      <c r="C32" s="11">
        <f t="shared" si="18"/>
        <v>1000</v>
      </c>
      <c r="D32" s="11">
        <f t="shared" si="18"/>
        <v>1000</v>
      </c>
      <c r="E32" s="11">
        <f t="shared" si="18"/>
        <v>1000</v>
      </c>
      <c r="F32" s="11">
        <f t="shared" si="18"/>
        <v>1000</v>
      </c>
    </row>
    <row r="33" spans="1:6" x14ac:dyDescent="0.25">
      <c r="A33" s="2" t="s">
        <v>44</v>
      </c>
      <c r="B33" s="3">
        <v>200</v>
      </c>
      <c r="C33" s="11">
        <f t="shared" si="18"/>
        <v>50</v>
      </c>
      <c r="D33" s="11">
        <f t="shared" si="18"/>
        <v>50</v>
      </c>
      <c r="E33" s="11">
        <f t="shared" si="18"/>
        <v>50</v>
      </c>
      <c r="F33" s="11">
        <f t="shared" si="18"/>
        <v>50</v>
      </c>
    </row>
    <row r="34" spans="1:6" x14ac:dyDescent="0.25">
      <c r="A34" s="2" t="s">
        <v>45</v>
      </c>
      <c r="B34" s="3">
        <v>500</v>
      </c>
      <c r="C34" s="11">
        <f t="shared" si="18"/>
        <v>125</v>
      </c>
      <c r="D34" s="11">
        <f t="shared" si="18"/>
        <v>125</v>
      </c>
      <c r="E34" s="11">
        <f t="shared" si="18"/>
        <v>125</v>
      </c>
      <c r="F34" s="11">
        <f t="shared" si="18"/>
        <v>125</v>
      </c>
    </row>
    <row r="35" spans="1:6" x14ac:dyDescent="0.25">
      <c r="A35" s="2" t="s">
        <v>46</v>
      </c>
      <c r="B35" s="3">
        <v>450</v>
      </c>
      <c r="C35" s="11">
        <f t="shared" si="18"/>
        <v>112.5</v>
      </c>
      <c r="D35" s="11">
        <f t="shared" si="18"/>
        <v>112.5</v>
      </c>
      <c r="E35" s="11">
        <f t="shared" si="18"/>
        <v>112.5</v>
      </c>
      <c r="F35" s="11">
        <f t="shared" si="18"/>
        <v>112.5</v>
      </c>
    </row>
    <row r="36" spans="1:6" x14ac:dyDescent="0.25">
      <c r="A36" s="2" t="s">
        <v>7</v>
      </c>
      <c r="B36" s="3">
        <v>450</v>
      </c>
      <c r="C36" s="11">
        <f t="shared" si="18"/>
        <v>112.5</v>
      </c>
      <c r="D36" s="11">
        <f t="shared" si="18"/>
        <v>112.5</v>
      </c>
      <c r="E36" s="11">
        <f t="shared" si="18"/>
        <v>112.5</v>
      </c>
      <c r="F36" s="11">
        <f t="shared" si="18"/>
        <v>112.5</v>
      </c>
    </row>
    <row r="37" spans="1:6" x14ac:dyDescent="0.25">
      <c r="A37" s="2" t="s">
        <v>47</v>
      </c>
      <c r="B37" s="3">
        <v>500</v>
      </c>
      <c r="C37" s="11">
        <f t="shared" si="18"/>
        <v>125</v>
      </c>
      <c r="D37" s="11">
        <f t="shared" si="18"/>
        <v>125</v>
      </c>
      <c r="E37" s="11">
        <f t="shared" si="18"/>
        <v>125</v>
      </c>
      <c r="F37" s="11">
        <f t="shared" si="18"/>
        <v>125</v>
      </c>
    </row>
    <row r="38" spans="1:6" x14ac:dyDescent="0.25">
      <c r="A38" s="17" t="s">
        <v>11</v>
      </c>
      <c r="B38" s="18"/>
      <c r="C38" s="11">
        <v>800</v>
      </c>
      <c r="D38" s="11">
        <v>800</v>
      </c>
      <c r="E38" s="11">
        <v>800</v>
      </c>
      <c r="F38" s="11">
        <v>800</v>
      </c>
    </row>
    <row r="39" spans="1:6" x14ac:dyDescent="0.25">
      <c r="A39" s="17" t="s">
        <v>13</v>
      </c>
      <c r="B39" s="18"/>
      <c r="C39" s="11">
        <v>15</v>
      </c>
      <c r="D39" s="11">
        <v>15</v>
      </c>
      <c r="E39" s="11">
        <v>15</v>
      </c>
      <c r="F39" s="11">
        <v>15</v>
      </c>
    </row>
    <row r="40" spans="1:6" x14ac:dyDescent="0.25">
      <c r="A40" s="17" t="s">
        <v>14</v>
      </c>
      <c r="B40" s="18"/>
      <c r="C40" s="11">
        <f>C38*C39</f>
        <v>12000</v>
      </c>
      <c r="D40" s="11">
        <f>D38*D39</f>
        <v>12000</v>
      </c>
      <c r="E40" s="11">
        <f t="shared" ref="E40:F40" si="19">E38*E39</f>
        <v>12000</v>
      </c>
      <c r="F40" s="11">
        <f t="shared" si="19"/>
        <v>12000</v>
      </c>
    </row>
    <row r="41" spans="1:6" x14ac:dyDescent="0.25">
      <c r="A41" s="1" t="s">
        <v>20</v>
      </c>
      <c r="B41" s="3">
        <f>B27*3/4</f>
        <v>9315</v>
      </c>
      <c r="D41" s="11">
        <v>0</v>
      </c>
    </row>
    <row r="42" spans="1:6" x14ac:dyDescent="0.25">
      <c r="A42" s="17" t="s">
        <v>18</v>
      </c>
      <c r="B42" s="18"/>
      <c r="C42" s="10">
        <f>C40+C41-C3</f>
        <v>60.754000000000815</v>
      </c>
      <c r="D42" s="10">
        <f t="shared" ref="D42:F42" si="20">D40+D41-D3</f>
        <v>5540.7540000000008</v>
      </c>
      <c r="E42" s="10">
        <f t="shared" si="20"/>
        <v>5540.7540000000008</v>
      </c>
      <c r="F42" s="10">
        <f t="shared" si="20"/>
        <v>540.75400000000081</v>
      </c>
    </row>
    <row r="43" spans="1:6" x14ac:dyDescent="0.25">
      <c r="A43" s="15" t="s">
        <v>19</v>
      </c>
      <c r="B43" s="16"/>
      <c r="C43" s="11">
        <f>C42*6%</f>
        <v>3.6452400000000487</v>
      </c>
      <c r="D43" s="11">
        <f t="shared" ref="D43:F43" si="21">D42*6%</f>
        <v>332.44524000000001</v>
      </c>
      <c r="E43" s="11">
        <f t="shared" si="21"/>
        <v>332.44524000000001</v>
      </c>
      <c r="F43" s="11">
        <f t="shared" si="21"/>
        <v>32.445240000000048</v>
      </c>
    </row>
    <row r="44" spans="1:6" x14ac:dyDescent="0.25">
      <c r="A44" s="17" t="s">
        <v>21</v>
      </c>
      <c r="B44" s="18"/>
      <c r="C44" s="11">
        <f>C42-C43</f>
        <v>57.108760000000764</v>
      </c>
      <c r="D44" s="11">
        <f t="shared" ref="D44:F44" si="22">D42-D43</f>
        <v>5208.3087600000008</v>
      </c>
      <c r="E44" s="11">
        <f t="shared" si="22"/>
        <v>5208.3087600000008</v>
      </c>
      <c r="F44" s="11">
        <f t="shared" si="22"/>
        <v>508.30876000000075</v>
      </c>
    </row>
    <row r="45" spans="1:6" x14ac:dyDescent="0.25">
      <c r="A45" s="17" t="s">
        <v>22</v>
      </c>
      <c r="B45" s="18"/>
      <c r="C45" s="14">
        <f>C42/C3</f>
        <v>5.088596047020123E-3</v>
      </c>
      <c r="D45" s="14">
        <f t="shared" ref="D45:F45" si="23">D42/D3</f>
        <v>0.85780197874488784</v>
      </c>
      <c r="E45" s="14">
        <f t="shared" si="23"/>
        <v>0.85780197874488784</v>
      </c>
      <c r="F45" s="14">
        <f t="shared" si="23"/>
        <v>4.7189317691582924E-2</v>
      </c>
    </row>
    <row r="47" spans="1:6" x14ac:dyDescent="0.25">
      <c r="A47" s="7" t="s">
        <v>49</v>
      </c>
    </row>
  </sheetData>
  <mergeCells count="33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3:B43"/>
    <mergeCell ref="A44:B44"/>
    <mergeCell ref="A45:B45"/>
    <mergeCell ref="A25:B25"/>
    <mergeCell ref="A26:B26"/>
    <mergeCell ref="A38:B38"/>
    <mergeCell ref="A39:B39"/>
    <mergeCell ref="A40:B40"/>
    <mergeCell ref="A42:B42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Выращивание картофеля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2018-07-05T04:39:53Z</cp:lastPrinted>
  <dcterms:created xsi:type="dcterms:W3CDTF">2018-06-22T02:35:59Z</dcterms:created>
  <dcterms:modified xsi:type="dcterms:W3CDTF">2018-08-17T04:50:45Z</dcterms:modified>
</cp:coreProperties>
</file>